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H123" i="1"/>
  <c r="H117"/>
  <c r="H113"/>
  <c r="H116"/>
  <c r="H112"/>
  <c r="C102"/>
  <c r="C101"/>
  <c r="C90"/>
  <c r="C89"/>
  <c r="G20"/>
  <c r="F22" s="1"/>
  <c r="G21" s="1"/>
  <c r="F20"/>
  <c r="E22" s="1"/>
  <c r="F21" s="1"/>
  <c r="E20"/>
  <c r="D22" s="1"/>
  <c r="E21" s="1"/>
  <c r="D20"/>
  <c r="D23" s="1"/>
  <c r="G14"/>
  <c r="F14"/>
  <c r="H13"/>
  <c r="G15"/>
  <c r="G114" s="1"/>
  <c r="F15"/>
  <c r="F114" s="1"/>
  <c r="E15"/>
  <c r="E114" s="1"/>
  <c r="D15"/>
  <c r="H15" s="1"/>
  <c r="D62" l="1"/>
  <c r="D30"/>
  <c r="H20"/>
  <c r="E23"/>
  <c r="F23"/>
  <c r="G23"/>
  <c r="D88"/>
  <c r="G88"/>
  <c r="F88"/>
  <c r="E88"/>
  <c r="E115"/>
  <c r="G115"/>
  <c r="D114"/>
  <c r="H114" s="1"/>
  <c r="E92" l="1"/>
  <c r="E91"/>
  <c r="F93"/>
  <c r="F92"/>
  <c r="G94"/>
  <c r="G93"/>
  <c r="D91"/>
  <c r="H91" s="1"/>
  <c r="E124" s="1"/>
  <c r="D90"/>
  <c r="H90" s="1"/>
  <c r="D124" s="1"/>
  <c r="G62"/>
  <c r="G30"/>
  <c r="F62"/>
  <c r="F30"/>
  <c r="E62"/>
  <c r="E30"/>
  <c r="D32"/>
  <c r="D31"/>
  <c r="H30"/>
  <c r="D65"/>
  <c r="D70"/>
  <c r="H62"/>
  <c r="H115"/>
  <c r="H23"/>
  <c r="D73" l="1"/>
  <c r="D78"/>
  <c r="D37"/>
  <c r="D41"/>
  <c r="E32"/>
  <c r="E41" s="1"/>
  <c r="E31"/>
  <c r="E37" s="1"/>
  <c r="E65"/>
  <c r="E78" s="1"/>
  <c r="E70"/>
  <c r="E73" s="1"/>
  <c r="E79" s="1"/>
  <c r="F32"/>
  <c r="F41" s="1"/>
  <c r="F31"/>
  <c r="F37" s="1"/>
  <c r="F65"/>
  <c r="F78" s="1"/>
  <c r="F70"/>
  <c r="F73" s="1"/>
  <c r="F79" s="1"/>
  <c r="G32"/>
  <c r="G41" s="1"/>
  <c r="G31"/>
  <c r="G37" s="1"/>
  <c r="G65"/>
  <c r="G78" s="1"/>
  <c r="G70"/>
  <c r="G73" s="1"/>
  <c r="G79" s="1"/>
  <c r="H93"/>
  <c r="G124" s="1"/>
  <c r="H92"/>
  <c r="F124" s="1"/>
  <c r="H124" s="1"/>
  <c r="G38" l="1"/>
  <c r="F39" s="1"/>
  <c r="G40"/>
  <c r="G49" s="1"/>
  <c r="G51" s="1"/>
  <c r="G42"/>
  <c r="F43" s="1"/>
  <c r="G44"/>
  <c r="G52" s="1"/>
  <c r="G54" s="1"/>
  <c r="F38"/>
  <c r="E39" s="1"/>
  <c r="F40"/>
  <c r="F49" s="1"/>
  <c r="F51" s="1"/>
  <c r="F42"/>
  <c r="E43" s="1"/>
  <c r="F44"/>
  <c r="F52" s="1"/>
  <c r="F54" s="1"/>
  <c r="E38"/>
  <c r="D39" s="1"/>
  <c r="E40"/>
  <c r="E49" s="1"/>
  <c r="E51" s="1"/>
  <c r="E42"/>
  <c r="D43" s="1"/>
  <c r="E44"/>
  <c r="E52" s="1"/>
  <c r="E54" s="1"/>
  <c r="D42"/>
  <c r="D44"/>
  <c r="H41"/>
  <c r="D38"/>
  <c r="D40"/>
  <c r="H37"/>
  <c r="H78"/>
  <c r="H73"/>
  <c r="D79"/>
  <c r="H79" s="1"/>
  <c r="G80"/>
  <c r="F80"/>
  <c r="E80"/>
  <c r="H32"/>
  <c r="H31"/>
  <c r="H65"/>
  <c r="H70"/>
  <c r="H40" l="1"/>
  <c r="D49"/>
  <c r="H44"/>
  <c r="D52"/>
  <c r="D80"/>
  <c r="H80" s="1"/>
  <c r="E55"/>
  <c r="E100" s="1"/>
  <c r="F55"/>
  <c r="F100" s="1"/>
  <c r="G55"/>
  <c r="G100" s="1"/>
  <c r="G106" l="1"/>
  <c r="G105"/>
  <c r="F105"/>
  <c r="H105" s="1"/>
  <c r="G111" s="1"/>
  <c r="G118" s="1"/>
  <c r="G125" s="1"/>
  <c r="F104"/>
  <c r="E104"/>
  <c r="H104" s="1"/>
  <c r="F111" s="1"/>
  <c r="F118" s="1"/>
  <c r="F125" s="1"/>
  <c r="E103"/>
  <c r="D54"/>
  <c r="H54" s="1"/>
  <c r="H52"/>
  <c r="D51"/>
  <c r="H49"/>
  <c r="D55" l="1"/>
  <c r="H51"/>
  <c r="D100" l="1"/>
  <c r="H55"/>
  <c r="D103" l="1"/>
  <c r="H103" s="1"/>
  <c r="E111" s="1"/>
  <c r="E118" s="1"/>
  <c r="E125" s="1"/>
  <c r="D102"/>
  <c r="H102" s="1"/>
  <c r="D111" s="1"/>
  <c r="D118" l="1"/>
  <c r="H111"/>
  <c r="H118" l="1"/>
  <c r="D125"/>
  <c r="D126" l="1"/>
  <c r="E123" s="1"/>
  <c r="E126" s="1"/>
  <c r="F123" s="1"/>
  <c r="F126" s="1"/>
  <c r="G123" s="1"/>
  <c r="G126" s="1"/>
  <c r="H125"/>
  <c r="H126" s="1"/>
</calcChain>
</file>

<file path=xl/sharedStrings.xml><?xml version="1.0" encoding="utf-8"?>
<sst xmlns="http://schemas.openxmlformats.org/spreadsheetml/2006/main" count="168" uniqueCount="89">
  <si>
    <t>QVP</t>
  </si>
  <si>
    <t>PV</t>
  </si>
  <si>
    <t>Chiffre d'affaire</t>
  </si>
  <si>
    <t>SI</t>
  </si>
  <si>
    <t>SF</t>
  </si>
  <si>
    <t>QPP</t>
  </si>
  <si>
    <t>M1</t>
  </si>
  <si>
    <t>M2</t>
  </si>
  <si>
    <t>QNC</t>
  </si>
  <si>
    <t>QNA (M1)</t>
  </si>
  <si>
    <t>QNA (M2)</t>
  </si>
  <si>
    <t>QNA</t>
  </si>
  <si>
    <t>PA</t>
  </si>
  <si>
    <t>Montant (M1)</t>
  </si>
  <si>
    <t>Montant (M2)</t>
  </si>
  <si>
    <t>Total des achats (en valeurs)</t>
  </si>
  <si>
    <t>NHTN</t>
  </si>
  <si>
    <t>C/HT</t>
  </si>
  <si>
    <t>CI/HT</t>
  </si>
  <si>
    <t>Total des charges de production</t>
  </si>
  <si>
    <t>MOD</t>
  </si>
  <si>
    <t>Charges indirectes</t>
  </si>
  <si>
    <t>Encaissements</t>
  </si>
  <si>
    <t>Total</t>
  </si>
  <si>
    <t>Achats</t>
  </si>
  <si>
    <t>Charges indirectes de production</t>
  </si>
  <si>
    <t>Commission</t>
  </si>
  <si>
    <t>Assurances</t>
  </si>
  <si>
    <t>Emoluments</t>
  </si>
  <si>
    <t>Location</t>
  </si>
  <si>
    <t>Solde initial</t>
  </si>
  <si>
    <t>Décaissements</t>
  </si>
  <si>
    <t>Solde de trésorerie</t>
  </si>
  <si>
    <t>INSTITUT  NATIONAL  DE  COMMERCE</t>
  </si>
  <si>
    <r>
      <rPr>
        <b/>
        <u/>
        <sz val="14"/>
        <color theme="1"/>
        <rFont val="Times New Roman"/>
        <family val="1"/>
        <scheme val="major"/>
      </rPr>
      <t>Module</t>
    </r>
    <r>
      <rPr>
        <sz val="14"/>
        <color theme="1"/>
        <rFont val="Times New Roman"/>
        <family val="1"/>
        <scheme val="major"/>
      </rPr>
      <t xml:space="preserve"> : Gestion Budgétaire</t>
    </r>
  </si>
  <si>
    <r>
      <rPr>
        <b/>
        <u/>
        <sz val="14"/>
        <color theme="1"/>
        <rFont val="Times New Roman"/>
        <family val="1"/>
        <scheme val="major"/>
      </rPr>
      <t>Enseignant</t>
    </r>
    <r>
      <rPr>
        <sz val="14"/>
        <color theme="1"/>
        <rFont val="Times New Roman"/>
        <family val="1"/>
        <scheme val="major"/>
      </rPr>
      <t xml:space="preserve"> : KHERRI Abdenacer</t>
    </r>
  </si>
  <si>
    <r>
      <rPr>
        <b/>
        <u/>
        <sz val="14"/>
        <color theme="1"/>
        <rFont val="Times New Roman"/>
        <family val="1"/>
        <scheme val="major"/>
      </rPr>
      <t>Année universitaire</t>
    </r>
    <r>
      <rPr>
        <sz val="14"/>
        <color theme="1"/>
        <rFont val="Times New Roman"/>
        <family val="1"/>
        <scheme val="major"/>
      </rPr>
      <t xml:space="preserve"> : 2008/2009</t>
    </r>
  </si>
  <si>
    <r>
      <rPr>
        <b/>
        <u/>
        <sz val="14"/>
        <color theme="1"/>
        <rFont val="Times New Roman"/>
        <family val="1"/>
        <scheme val="major"/>
      </rPr>
      <t>Niveau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3 ème année</t>
    </r>
  </si>
  <si>
    <r>
      <rPr>
        <b/>
        <u/>
        <sz val="14"/>
        <color theme="1"/>
        <rFont val="Times New Roman"/>
        <family val="1"/>
        <scheme val="major"/>
      </rPr>
      <t>Spécialité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Management</t>
    </r>
  </si>
  <si>
    <r>
      <rPr>
        <b/>
        <u/>
        <sz val="14"/>
        <color theme="1"/>
        <rFont val="Times New Roman"/>
        <family val="1"/>
        <scheme val="major"/>
      </rPr>
      <t>Groupes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1,2,3, et 6</t>
    </r>
  </si>
  <si>
    <r>
      <rPr>
        <b/>
        <u/>
        <sz val="14"/>
        <color theme="1"/>
        <rFont val="Times New Roman"/>
        <family val="1"/>
        <scheme val="major"/>
      </rPr>
      <t>Table des abréviations</t>
    </r>
    <r>
      <rPr>
        <b/>
        <sz val="14"/>
        <color theme="1"/>
        <rFont val="Times New Roman"/>
        <family val="1"/>
        <scheme val="major"/>
      </rPr>
      <t xml:space="preserve"> :</t>
    </r>
  </si>
  <si>
    <r>
      <rPr>
        <b/>
        <sz val="12"/>
        <color theme="1"/>
        <rFont val="Times New Roman"/>
        <family val="1"/>
        <scheme val="major"/>
      </rPr>
      <t>P</t>
    </r>
    <r>
      <rPr>
        <sz val="12"/>
        <color theme="1"/>
        <rFont val="Times New Roman"/>
        <family val="1"/>
        <scheme val="major"/>
      </rPr>
      <t xml:space="preserve"> : Produit fini.</t>
    </r>
  </si>
  <si>
    <r>
      <rPr>
        <b/>
        <sz val="12"/>
        <color theme="1"/>
        <rFont val="Times New Roman"/>
        <family val="1"/>
        <scheme val="major"/>
      </rPr>
      <t>M</t>
    </r>
    <r>
      <rPr>
        <sz val="12"/>
        <color theme="1"/>
        <rFont val="Times New Roman"/>
        <family val="1"/>
        <scheme val="major"/>
      </rPr>
      <t xml:space="preserve"> : Matière première.</t>
    </r>
  </si>
  <si>
    <r>
      <rPr>
        <b/>
        <sz val="12"/>
        <color theme="1"/>
        <rFont val="Times New Roman"/>
        <family val="1"/>
        <scheme val="major"/>
      </rPr>
      <t>QVP</t>
    </r>
    <r>
      <rPr>
        <sz val="12"/>
        <color theme="1"/>
        <rFont val="Times New Roman"/>
        <family val="1"/>
        <scheme val="major"/>
      </rPr>
      <t xml:space="preserve"> : Quantité des ventes prévues.</t>
    </r>
  </si>
  <si>
    <r>
      <rPr>
        <b/>
        <sz val="12"/>
        <color theme="1"/>
        <rFont val="Times New Roman"/>
        <family val="1"/>
        <scheme val="major"/>
      </rPr>
      <t>PV</t>
    </r>
    <r>
      <rPr>
        <sz val="12"/>
        <color theme="1"/>
        <rFont val="Times New Roman"/>
        <family val="1"/>
        <scheme val="major"/>
      </rPr>
      <t xml:space="preserve"> : Prix de vente.</t>
    </r>
  </si>
  <si>
    <r>
      <rPr>
        <b/>
        <sz val="12"/>
        <color theme="1"/>
        <rFont val="Times New Roman"/>
        <family val="1"/>
        <scheme val="major"/>
      </rPr>
      <t>CA</t>
    </r>
    <r>
      <rPr>
        <sz val="12"/>
        <color theme="1"/>
        <rFont val="Times New Roman"/>
        <family val="1"/>
        <scheme val="major"/>
      </rPr>
      <t xml:space="preserve"> : Chiffre d'affaire.</t>
    </r>
  </si>
  <si>
    <r>
      <rPr>
        <b/>
        <sz val="12"/>
        <color theme="1"/>
        <rFont val="Times New Roman"/>
        <family val="1"/>
        <scheme val="major"/>
      </rPr>
      <t>SI</t>
    </r>
    <r>
      <rPr>
        <sz val="12"/>
        <color theme="1"/>
        <rFont val="Times New Roman"/>
        <family val="1"/>
        <scheme val="major"/>
      </rPr>
      <t xml:space="preserve"> : Stock initial.</t>
    </r>
  </si>
  <si>
    <r>
      <rPr>
        <b/>
        <sz val="12"/>
        <color theme="1"/>
        <rFont val="Times New Roman"/>
        <family val="1"/>
        <scheme val="major"/>
      </rPr>
      <t>SF</t>
    </r>
    <r>
      <rPr>
        <sz val="12"/>
        <color theme="1"/>
        <rFont val="Times New Roman"/>
        <family val="1"/>
        <scheme val="major"/>
      </rPr>
      <t xml:space="preserve"> : Stock final.</t>
    </r>
  </si>
  <si>
    <r>
      <rPr>
        <b/>
        <sz val="12"/>
        <color theme="1"/>
        <rFont val="Times New Roman"/>
        <family val="1"/>
        <scheme val="major"/>
      </rPr>
      <t>QPP</t>
    </r>
    <r>
      <rPr>
        <sz val="12"/>
        <color theme="1"/>
        <rFont val="Times New Roman"/>
        <family val="1"/>
        <scheme val="major"/>
      </rPr>
      <t xml:space="preserve"> : Quantité de production prévue.</t>
    </r>
  </si>
  <si>
    <r>
      <rPr>
        <b/>
        <sz val="12"/>
        <color theme="1"/>
        <rFont val="Times New Roman"/>
        <family val="1"/>
        <scheme val="major"/>
      </rPr>
      <t>QNC</t>
    </r>
    <r>
      <rPr>
        <sz val="12"/>
        <color theme="1"/>
        <rFont val="Times New Roman"/>
        <family val="1"/>
        <scheme val="major"/>
      </rPr>
      <t xml:space="preserve"> : Quantité nécessaire à consommer.</t>
    </r>
  </si>
  <si>
    <r>
      <rPr>
        <b/>
        <sz val="12"/>
        <color theme="1"/>
        <rFont val="Times New Roman"/>
        <family val="1"/>
        <scheme val="major"/>
      </rPr>
      <t>PA</t>
    </r>
    <r>
      <rPr>
        <sz val="12"/>
        <color theme="1"/>
        <rFont val="Times New Roman"/>
        <family val="1"/>
        <scheme val="major"/>
      </rPr>
      <t xml:space="preserve"> : Prix d'achat.</t>
    </r>
  </si>
  <si>
    <r>
      <rPr>
        <b/>
        <sz val="12"/>
        <color theme="1"/>
        <rFont val="Times New Roman"/>
        <family val="1"/>
        <scheme val="major"/>
      </rPr>
      <t>NHTN</t>
    </r>
    <r>
      <rPr>
        <sz val="12"/>
        <color theme="1"/>
        <rFont val="Times New Roman"/>
        <family val="1"/>
        <scheme val="major"/>
      </rPr>
      <t xml:space="preserve"> : Nombre des heures de travail nécessaire.</t>
    </r>
  </si>
  <si>
    <r>
      <rPr>
        <b/>
        <sz val="12"/>
        <color theme="1"/>
        <rFont val="Times New Roman"/>
        <family val="1"/>
        <scheme val="major"/>
      </rPr>
      <t>C/HT</t>
    </r>
    <r>
      <rPr>
        <sz val="12"/>
        <color theme="1"/>
        <rFont val="Times New Roman"/>
        <family val="1"/>
        <scheme val="major"/>
      </rPr>
      <t xml:space="preserve"> : Cout d'une heure de travail.</t>
    </r>
  </si>
  <si>
    <r>
      <rPr>
        <b/>
        <sz val="12"/>
        <color theme="1"/>
        <rFont val="Times New Roman"/>
        <family val="1"/>
        <scheme val="major"/>
      </rPr>
      <t>MOD</t>
    </r>
    <r>
      <rPr>
        <sz val="12"/>
        <color theme="1"/>
        <rFont val="Times New Roman"/>
        <family val="1"/>
        <scheme val="major"/>
      </rPr>
      <t xml:space="preserve"> : main d'œuvre directe.</t>
    </r>
  </si>
  <si>
    <r>
      <rPr>
        <b/>
        <sz val="12"/>
        <color theme="1"/>
        <rFont val="Times New Roman"/>
        <family val="1"/>
        <scheme val="major"/>
      </rPr>
      <t>CI/HT</t>
    </r>
    <r>
      <rPr>
        <sz val="12"/>
        <color theme="1"/>
        <rFont val="Times New Roman"/>
        <family val="1"/>
        <scheme val="major"/>
      </rPr>
      <t xml:space="preserve"> : Charges indirectes par heure de travail.</t>
    </r>
  </si>
  <si>
    <r>
      <rPr>
        <b/>
        <sz val="12"/>
        <color theme="1"/>
        <rFont val="Times New Roman"/>
        <family val="1"/>
        <scheme val="major"/>
      </rPr>
      <t>CI</t>
    </r>
    <r>
      <rPr>
        <sz val="12"/>
        <color theme="1"/>
        <rFont val="Times New Roman"/>
        <family val="1"/>
        <scheme val="major"/>
      </rPr>
      <t xml:space="preserve"> : Charges indirectes.</t>
    </r>
  </si>
  <si>
    <t xml:space="preserve">Année </t>
  </si>
  <si>
    <t>4 ème Trim</t>
  </si>
  <si>
    <t>3 ème Trim</t>
  </si>
  <si>
    <t>2 ème Trim</t>
  </si>
  <si>
    <t>1 er Trim</t>
  </si>
  <si>
    <t>4 Trim 2009</t>
  </si>
  <si>
    <r>
      <rPr>
        <b/>
        <sz val="12"/>
        <color theme="1"/>
        <rFont val="Times New Roman"/>
        <family val="1"/>
        <scheme val="major"/>
      </rPr>
      <t>QNA</t>
    </r>
    <r>
      <rPr>
        <sz val="12"/>
        <color theme="1"/>
        <rFont val="Times New Roman"/>
        <family val="1"/>
        <scheme val="major"/>
      </rPr>
      <t xml:space="preserve"> : Quantité nécessaire à acheter.</t>
    </r>
  </si>
  <si>
    <t xml:space="preserve">Total </t>
  </si>
  <si>
    <t xml:space="preserve">CA </t>
  </si>
  <si>
    <t xml:space="preserve">MOD </t>
  </si>
  <si>
    <t xml:space="preserve">CI </t>
  </si>
  <si>
    <t>4 ème Trim (n)</t>
  </si>
  <si>
    <t>1 er Trim (n+1)</t>
  </si>
  <si>
    <t>2 ème Trim (n+1)</t>
  </si>
  <si>
    <t>3 ème Trim (n+1)</t>
  </si>
  <si>
    <t>4 ème Trim (n+1)</t>
  </si>
  <si>
    <t>1 er Trim (n+2)</t>
  </si>
  <si>
    <t>1.  Budget des ventes (en valeurs) : [ 02 Points ]</t>
  </si>
  <si>
    <t>2.  Budget de production (en quantités) : [ 03 Points ]</t>
  </si>
  <si>
    <t>3.  Budget des approvisionnements (en valeurs) :  [ 04 Points ]</t>
  </si>
  <si>
    <t>3.2.  La matière première nécessaire à acheter (en quantités) :  [ 02 Points ]</t>
  </si>
  <si>
    <t>3.3.  La matière première nécessaire à acheter (en valeurs) :  [ 01 Point ]</t>
  </si>
  <si>
    <t>3.1.  La quantité nécessaire à consommer :  [ 01 Point ]</t>
  </si>
  <si>
    <t>4.  Budget des charges de production :  [ 04 Points ]</t>
  </si>
  <si>
    <t>4.1.  Budget de main d'œuvre :  [ 01,50 Points ]</t>
  </si>
  <si>
    <t>4.2.  Budget des charges indirctes de production :  [ 01,50 Points ]</t>
  </si>
  <si>
    <t>4.3.  Budget des charges de production :   [ 01 Point ]</t>
  </si>
  <si>
    <t>5.  Budget de trésorerie :  [ 07 Points ]</t>
  </si>
  <si>
    <t>5.1.  Budget des encaissements des ventes :  [ 01,50 Points ]</t>
  </si>
  <si>
    <t>5.2.  Budget des décaissements des achats :  [ 01,50 Points ]</t>
  </si>
  <si>
    <t>5.3.  Budget des décaissements des charges :  [ 02 Points ]</t>
  </si>
  <si>
    <t>5.4.  Budget de trésorerie :  [ 02 Points ]</t>
  </si>
  <si>
    <r>
      <t>CORRIGE  TYPE  ET  BAREME  /  EXAMEN  DU  2</t>
    </r>
    <r>
      <rPr>
        <b/>
        <vertAlign val="superscript"/>
        <sz val="16"/>
        <color theme="1"/>
        <rFont val="Times New Roman"/>
        <family val="1"/>
        <scheme val="major"/>
      </rPr>
      <t>ème</t>
    </r>
    <r>
      <rPr>
        <b/>
        <sz val="16"/>
        <color theme="1"/>
        <rFont val="Times New Roman"/>
        <family val="1"/>
        <scheme val="major"/>
      </rPr>
      <t xml:space="preserve"> SEMESTRE</t>
    </r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</si>
</sst>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u/>
      <sz val="14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  <font>
      <b/>
      <vertAlign val="superscript"/>
      <sz val="16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28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3" fontId="2" fillId="0" borderId="19" xfId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3" fillId="0" borderId="26" xfId="0" applyFont="1" applyBorder="1"/>
    <xf numFmtId="0" fontId="3" fillId="0" borderId="27" xfId="0" applyFont="1" applyBorder="1"/>
    <xf numFmtId="43" fontId="2" fillId="0" borderId="19" xfId="1" applyFont="1" applyFill="1" applyBorder="1"/>
    <xf numFmtId="0" fontId="2" fillId="0" borderId="24" xfId="0" applyFont="1" applyFill="1" applyBorder="1"/>
    <xf numFmtId="0" fontId="2" fillId="0" borderId="3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3" fontId="3" fillId="0" borderId="28" xfId="1" applyFont="1" applyBorder="1"/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31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45" xfId="1" applyNumberFormat="1" applyFont="1" applyBorder="1"/>
    <xf numFmtId="0" fontId="3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/>
    <xf numFmtId="0" fontId="2" fillId="0" borderId="47" xfId="0" applyFont="1" applyBorder="1"/>
    <xf numFmtId="0" fontId="2" fillId="0" borderId="48" xfId="0" applyFont="1" applyBorder="1"/>
    <xf numFmtId="43" fontId="2" fillId="0" borderId="46" xfId="1" applyFont="1" applyBorder="1"/>
    <xf numFmtId="43" fontId="2" fillId="0" borderId="24" xfId="1" applyFont="1" applyBorder="1"/>
    <xf numFmtId="0" fontId="3" fillId="0" borderId="28" xfId="0" applyFont="1" applyFill="1" applyBorder="1"/>
    <xf numFmtId="43" fontId="2" fillId="0" borderId="24" xfId="1" applyFont="1" applyFill="1" applyBorder="1"/>
    <xf numFmtId="0" fontId="3" fillId="0" borderId="29" xfId="0" applyFont="1" applyBorder="1"/>
    <xf numFmtId="0" fontId="3" fillId="0" borderId="30" xfId="0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29" xfId="0" applyNumberFormat="1" applyFont="1" applyBorder="1"/>
    <xf numFmtId="3" fontId="3" fillId="0" borderId="40" xfId="0" applyNumberFormat="1" applyFont="1" applyBorder="1"/>
    <xf numFmtId="3" fontId="2" fillId="0" borderId="2" xfId="0" applyNumberFormat="1" applyFont="1" applyBorder="1"/>
    <xf numFmtId="0" fontId="2" fillId="0" borderId="49" xfId="0" applyFont="1" applyBorder="1"/>
    <xf numFmtId="43" fontId="2" fillId="0" borderId="45" xfId="1" applyFont="1" applyBorder="1"/>
    <xf numFmtId="0" fontId="3" fillId="0" borderId="40" xfId="0" applyFont="1" applyFill="1" applyBorder="1"/>
    <xf numFmtId="0" fontId="3" fillId="0" borderId="16" xfId="0" applyFont="1" applyBorder="1"/>
    <xf numFmtId="0" fontId="3" fillId="0" borderId="16" xfId="0" applyFont="1" applyFill="1" applyBorder="1"/>
    <xf numFmtId="0" fontId="3" fillId="0" borderId="1" xfId="0" applyFont="1" applyFill="1" applyBorder="1"/>
    <xf numFmtId="0" fontId="3" fillId="0" borderId="19" xfId="1" applyNumberFormat="1" applyFont="1" applyFill="1" applyBorder="1"/>
    <xf numFmtId="0" fontId="3" fillId="0" borderId="12" xfId="0" applyFont="1" applyBorder="1"/>
    <xf numFmtId="0" fontId="3" fillId="0" borderId="12" xfId="0" applyFont="1" applyFill="1" applyBorder="1"/>
    <xf numFmtId="0" fontId="3" fillId="0" borderId="9" xfId="0" applyFont="1" applyFill="1" applyBorder="1"/>
    <xf numFmtId="0" fontId="3" fillId="0" borderId="10" xfId="0" applyNumberFormat="1" applyFont="1" applyFill="1" applyBorder="1"/>
    <xf numFmtId="3" fontId="2" fillId="0" borderId="25" xfId="0" applyNumberFormat="1" applyFont="1" applyBorder="1"/>
    <xf numFmtId="3" fontId="2" fillId="0" borderId="27" xfId="0" applyNumberFormat="1" applyFont="1" applyBorder="1"/>
    <xf numFmtId="3" fontId="3" fillId="0" borderId="28" xfId="0" applyNumberFormat="1" applyFont="1" applyBorder="1"/>
    <xf numFmtId="3" fontId="2" fillId="0" borderId="12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Fill="1" applyBorder="1"/>
    <xf numFmtId="3" fontId="2" fillId="0" borderId="24" xfId="0" applyNumberFormat="1" applyFont="1" applyFill="1" applyBorder="1"/>
    <xf numFmtId="3" fontId="2" fillId="0" borderId="26" xfId="0" applyNumberFormat="1" applyFont="1" applyBorder="1" applyAlignment="1">
      <alignment vertical="center"/>
    </xf>
    <xf numFmtId="3" fontId="3" fillId="0" borderId="7" xfId="0" applyNumberFormat="1" applyFont="1" applyBorder="1"/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right"/>
    </xf>
    <xf numFmtId="43" fontId="3" fillId="0" borderId="52" xfId="1" applyFont="1" applyBorder="1"/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/>
    </xf>
    <xf numFmtId="43" fontId="3" fillId="0" borderId="55" xfId="1" applyFont="1" applyFill="1" applyBorder="1"/>
    <xf numFmtId="0" fontId="2" fillId="0" borderId="3" xfId="0" applyFont="1" applyBorder="1" applyAlignment="1">
      <alignment horizontal="right" vertical="center"/>
    </xf>
    <xf numFmtId="3" fontId="3" fillId="0" borderId="5" xfId="0" applyNumberFormat="1" applyFont="1" applyBorder="1"/>
    <xf numFmtId="3" fontId="3" fillId="0" borderId="10" xfId="0" applyNumberFormat="1" applyFont="1" applyBorder="1"/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5" xfId="1" applyNumberFormat="1" applyFont="1" applyBorder="1"/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3" fillId="0" borderId="28" xfId="1" applyNumberFormat="1" applyFont="1" applyFill="1" applyBorder="1"/>
    <xf numFmtId="3" fontId="2" fillId="0" borderId="6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3" fillId="0" borderId="46" xfId="0" applyNumberFormat="1" applyFont="1" applyBorder="1"/>
    <xf numFmtId="3" fontId="3" fillId="0" borderId="44" xfId="0" applyNumberFormat="1" applyFont="1" applyBorder="1"/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40" xfId="1" applyNumberFormat="1" applyFont="1" applyFill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10</xdr:row>
      <xdr:rowOff>57150</xdr:rowOff>
    </xdr:from>
    <xdr:ext cx="2200275" cy="234863"/>
    <xdr:sp macro="" textlink="">
      <xdr:nvSpPr>
        <xdr:cNvPr id="4" name="ZoneTexte 3"/>
        <xdr:cNvSpPr txBox="1"/>
      </xdr:nvSpPr>
      <xdr:spPr>
        <a:xfrm>
          <a:off x="19050" y="2381250"/>
          <a:ext cx="2200275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t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0.5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 pour chaque colonne (trimestre)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19050</xdr:colOff>
      <xdr:row>17</xdr:row>
      <xdr:rowOff>85725</xdr:rowOff>
    </xdr:from>
    <xdr:ext cx="2200275" cy="234863"/>
    <xdr:sp macro="" textlink="">
      <xdr:nvSpPr>
        <xdr:cNvPr id="7" name="ZoneTexte 6"/>
        <xdr:cNvSpPr txBox="1"/>
      </xdr:nvSpPr>
      <xdr:spPr>
        <a:xfrm>
          <a:off x="19050" y="4105275"/>
          <a:ext cx="2200275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36000" r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0.75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colonne (trimestre)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9525</xdr:colOff>
      <xdr:row>27</xdr:row>
      <xdr:rowOff>38100</xdr:rowOff>
    </xdr:from>
    <xdr:ext cx="2200275" cy="234863"/>
    <xdr:sp macro="" textlink="">
      <xdr:nvSpPr>
        <xdr:cNvPr id="8" name="ZoneTexte 7"/>
        <xdr:cNvSpPr txBox="1"/>
      </xdr:nvSpPr>
      <xdr:spPr>
        <a:xfrm>
          <a:off x="9525" y="6229350"/>
          <a:ext cx="2200275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36000" r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0.25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colonne (trimestre)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9525</xdr:colOff>
      <xdr:row>34</xdr:row>
      <xdr:rowOff>0</xdr:rowOff>
    </xdr:from>
    <xdr:ext cx="2200275" cy="234863"/>
    <xdr:sp macro="" textlink="">
      <xdr:nvSpPr>
        <xdr:cNvPr id="9" name="ZoneTexte 8"/>
        <xdr:cNvSpPr txBox="1"/>
      </xdr:nvSpPr>
      <xdr:spPr>
        <a:xfrm>
          <a:off x="9525" y="7772400"/>
          <a:ext cx="2200275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t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0.5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 pour chaque colonne (trimestre)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19050</xdr:colOff>
      <xdr:row>46</xdr:row>
      <xdr:rowOff>38100</xdr:rowOff>
    </xdr:from>
    <xdr:ext cx="2200275" cy="234863"/>
    <xdr:sp macro="" textlink="">
      <xdr:nvSpPr>
        <xdr:cNvPr id="10" name="ZoneTexte 9"/>
        <xdr:cNvSpPr txBox="1"/>
      </xdr:nvSpPr>
      <xdr:spPr>
        <a:xfrm>
          <a:off x="19050" y="10210800"/>
          <a:ext cx="2200275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36000" r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0.25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colonne (trimestre)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9525</xdr:colOff>
      <xdr:row>59</xdr:row>
      <xdr:rowOff>47624</xdr:rowOff>
    </xdr:from>
    <xdr:ext cx="2228850" cy="162160"/>
    <xdr:sp macro="" textlink="">
      <xdr:nvSpPr>
        <xdr:cNvPr id="11" name="ZoneTexte 10"/>
        <xdr:cNvSpPr txBox="1"/>
      </xdr:nvSpPr>
      <xdr:spPr>
        <a:xfrm>
          <a:off x="9525" y="12811124"/>
          <a:ext cx="2228850" cy="1621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0" rIns="36000" bIns="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0.375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colonne (trimestre)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19050</xdr:colOff>
      <xdr:row>67</xdr:row>
      <xdr:rowOff>95250</xdr:rowOff>
    </xdr:from>
    <xdr:ext cx="2228850" cy="162160"/>
    <xdr:sp macro="" textlink="">
      <xdr:nvSpPr>
        <xdr:cNvPr id="12" name="ZoneTexte 11"/>
        <xdr:cNvSpPr txBox="1"/>
      </xdr:nvSpPr>
      <xdr:spPr>
        <a:xfrm>
          <a:off x="19050" y="14335125"/>
          <a:ext cx="2228850" cy="1621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0" rIns="36000" bIns="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0.375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colonne (trimestre)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9525</xdr:colOff>
      <xdr:row>75</xdr:row>
      <xdr:rowOff>85725</xdr:rowOff>
    </xdr:from>
    <xdr:ext cx="2200275" cy="234863"/>
    <xdr:sp macro="" textlink="">
      <xdr:nvSpPr>
        <xdr:cNvPr id="13" name="ZoneTexte 12"/>
        <xdr:cNvSpPr txBox="1"/>
      </xdr:nvSpPr>
      <xdr:spPr>
        <a:xfrm>
          <a:off x="9525" y="15887700"/>
          <a:ext cx="2200275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36000" r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0.25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colonne (trimestre)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1</xdr:colOff>
      <xdr:row>84</xdr:row>
      <xdr:rowOff>9525</xdr:rowOff>
    </xdr:from>
    <xdr:ext cx="1619250" cy="234863"/>
    <xdr:sp macro="" textlink="">
      <xdr:nvSpPr>
        <xdr:cNvPr id="14" name="ZoneTexte 13"/>
        <xdr:cNvSpPr txBox="1"/>
      </xdr:nvSpPr>
      <xdr:spPr>
        <a:xfrm>
          <a:off x="4800601" y="17478375"/>
          <a:ext cx="1619250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36000" r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0.25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colonne 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5</xdr:col>
      <xdr:colOff>838200</xdr:colOff>
      <xdr:row>96</xdr:row>
      <xdr:rowOff>38100</xdr:rowOff>
    </xdr:from>
    <xdr:ext cx="1619250" cy="234863"/>
    <xdr:sp macro="" textlink="">
      <xdr:nvSpPr>
        <xdr:cNvPr id="16" name="ZoneTexte 15"/>
        <xdr:cNvSpPr txBox="1"/>
      </xdr:nvSpPr>
      <xdr:spPr>
        <a:xfrm>
          <a:off x="4791075" y="19954875"/>
          <a:ext cx="1619250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36000" r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0.25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colonne 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5</xdr:col>
      <xdr:colOff>809625</xdr:colOff>
      <xdr:row>107</xdr:row>
      <xdr:rowOff>0</xdr:rowOff>
    </xdr:from>
    <xdr:ext cx="1619250" cy="234863"/>
    <xdr:sp macro="" textlink="">
      <xdr:nvSpPr>
        <xdr:cNvPr id="17" name="ZoneTexte 16"/>
        <xdr:cNvSpPr txBox="1"/>
      </xdr:nvSpPr>
      <xdr:spPr>
        <a:xfrm>
          <a:off x="4762500" y="22069425"/>
          <a:ext cx="1619250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36000" r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0.25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ligne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5</xdr:col>
      <xdr:colOff>800100</xdr:colOff>
      <xdr:row>118</xdr:row>
      <xdr:rowOff>104775</xdr:rowOff>
    </xdr:from>
    <xdr:ext cx="1619250" cy="234863"/>
    <xdr:sp macro="" textlink="">
      <xdr:nvSpPr>
        <xdr:cNvPr id="18" name="ZoneTexte 17"/>
        <xdr:cNvSpPr txBox="1"/>
      </xdr:nvSpPr>
      <xdr:spPr>
        <a:xfrm>
          <a:off x="4752975" y="24364950"/>
          <a:ext cx="1619250" cy="2348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36000" rIns="36000" bIns="36000" rtlCol="1" anchor="t">
          <a:spAutoFit/>
        </a:bodyPr>
        <a:lstStyle/>
        <a:p>
          <a:r>
            <a:rPr lang="fr-FR" sz="1100" b="1">
              <a:latin typeface="Times New Roman" pitchFamily="18" charset="0"/>
              <a:cs typeface="Times New Roman" pitchFamily="18" charset="0"/>
            </a:rPr>
            <a:t>0.5</a:t>
          </a:r>
          <a:r>
            <a:rPr lang="fr-FR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latin typeface="Times New Roman" pitchFamily="18" charset="0"/>
              <a:cs typeface="Times New Roman" pitchFamily="18" charset="0"/>
            </a:rPr>
            <a:t>pour chaque ligne</a:t>
          </a:r>
          <a:endParaRPr lang="ar-SA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6"/>
  <sheetViews>
    <sheetView tabSelected="1" topLeftCell="A25" workbookViewId="0">
      <selection activeCell="J33" sqref="J33"/>
    </sheetView>
  </sheetViews>
  <sheetFormatPr baseColWidth="10" defaultRowHeight="15.75"/>
  <cols>
    <col min="1" max="1" width="0.375" style="1" customWidth="1"/>
    <col min="2" max="2" width="16.625" style="1" customWidth="1"/>
    <col min="3" max="3" width="12.625" style="1" customWidth="1"/>
    <col min="4" max="8" width="11.125" style="1" customWidth="1"/>
    <col min="9" max="16384" width="11" style="1"/>
  </cols>
  <sheetData>
    <row r="1" spans="2:10" ht="8.25" customHeight="1" thickBot="1"/>
    <row r="2" spans="2:10" ht="23.25" thickBot="1">
      <c r="B2" s="116" t="s">
        <v>33</v>
      </c>
      <c r="C2" s="117"/>
      <c r="D2" s="117"/>
      <c r="E2" s="117"/>
      <c r="F2" s="117"/>
      <c r="G2" s="117"/>
      <c r="H2" s="118"/>
    </row>
    <row r="4" spans="2:10" ht="18.75">
      <c r="B4" s="48" t="s">
        <v>37</v>
      </c>
      <c r="C4" s="47"/>
      <c r="F4" s="47" t="s">
        <v>34</v>
      </c>
      <c r="G4" s="47"/>
      <c r="H4" s="47"/>
    </row>
    <row r="5" spans="2:10" ht="18.75">
      <c r="B5" s="48" t="s">
        <v>38</v>
      </c>
      <c r="C5" s="47"/>
      <c r="F5" s="47" t="s">
        <v>35</v>
      </c>
      <c r="G5" s="47"/>
      <c r="H5" s="47"/>
    </row>
    <row r="6" spans="2:10" ht="18.75">
      <c r="B6" s="48" t="s">
        <v>39</v>
      </c>
      <c r="C6" s="47"/>
      <c r="F6" s="47" t="s">
        <v>36</v>
      </c>
      <c r="G6" s="47"/>
      <c r="H6" s="47"/>
    </row>
    <row r="7" spans="2:10" ht="23.25" customHeight="1" thickBot="1"/>
    <row r="8" spans="2:10" ht="27" customHeight="1" thickBot="1">
      <c r="B8" s="119" t="s">
        <v>88</v>
      </c>
      <c r="C8" s="120"/>
      <c r="D8" s="120"/>
      <c r="E8" s="120"/>
      <c r="F8" s="120"/>
      <c r="G8" s="120"/>
      <c r="H8" s="121"/>
    </row>
    <row r="9" spans="2:10" ht="24" customHeight="1" thickBot="1"/>
    <row r="10" spans="2:10" ht="19.5" thickBot="1">
      <c r="B10" s="129" t="s">
        <v>73</v>
      </c>
      <c r="C10" s="130"/>
      <c r="D10" s="130"/>
      <c r="E10" s="130"/>
      <c r="F10" s="130"/>
      <c r="G10" s="130"/>
      <c r="H10" s="131"/>
    </row>
    <row r="11" spans="2:10" ht="16.5" thickBot="1"/>
    <row r="12" spans="2:10" ht="16.5" thickBot="1">
      <c r="D12" s="15" t="s">
        <v>60</v>
      </c>
      <c r="E12" s="16" t="s">
        <v>59</v>
      </c>
      <c r="F12" s="16" t="s">
        <v>58</v>
      </c>
      <c r="G12" s="46" t="s">
        <v>57</v>
      </c>
      <c r="H12" s="51" t="s">
        <v>56</v>
      </c>
    </row>
    <row r="13" spans="2:10">
      <c r="B13" s="128"/>
      <c r="C13" s="6" t="s">
        <v>0</v>
      </c>
      <c r="D13" s="3">
        <v>1750</v>
      </c>
      <c r="E13" s="4">
        <v>2250</v>
      </c>
      <c r="F13" s="4">
        <v>2450</v>
      </c>
      <c r="G13" s="53">
        <v>1850</v>
      </c>
      <c r="H13" s="54">
        <f>SUM(D13:G13)</f>
        <v>8300</v>
      </c>
    </row>
    <row r="14" spans="2:10" ht="16.5" thickBot="1">
      <c r="B14" s="128"/>
      <c r="C14" s="12" t="s">
        <v>1</v>
      </c>
      <c r="D14" s="11">
        <v>320</v>
      </c>
      <c r="E14" s="2">
        <v>320</v>
      </c>
      <c r="F14" s="2">
        <f>E14*1.25</f>
        <v>400</v>
      </c>
      <c r="G14" s="55">
        <f>E14*1.25</f>
        <v>400</v>
      </c>
      <c r="H14" s="56">
        <v>0</v>
      </c>
      <c r="J14" s="114"/>
    </row>
    <row r="15" spans="2:10" ht="16.5" thickBot="1">
      <c r="B15" s="128"/>
      <c r="C15" s="61" t="s">
        <v>64</v>
      </c>
      <c r="D15" s="62">
        <f>D13*D14</f>
        <v>560000</v>
      </c>
      <c r="E15" s="63">
        <f>E13*E14</f>
        <v>720000</v>
      </c>
      <c r="F15" s="63">
        <f>F13*F14</f>
        <v>980000</v>
      </c>
      <c r="G15" s="64">
        <f>G13*G14</f>
        <v>740000</v>
      </c>
      <c r="H15" s="65">
        <f>SUM(D15:G15)</f>
        <v>3000000</v>
      </c>
    </row>
    <row r="16" spans="2:10" ht="22.5" customHeight="1" thickBot="1"/>
    <row r="17" spans="2:8" ht="19.5" thickBot="1">
      <c r="B17" s="125" t="s">
        <v>74</v>
      </c>
      <c r="C17" s="126"/>
      <c r="D17" s="126"/>
      <c r="E17" s="126"/>
      <c r="F17" s="126"/>
      <c r="G17" s="126"/>
      <c r="H17" s="127"/>
    </row>
    <row r="18" spans="2:8" ht="16.5" thickBot="1"/>
    <row r="19" spans="2:8" ht="16.5" thickBot="1">
      <c r="D19" s="15" t="s">
        <v>60</v>
      </c>
      <c r="E19" s="16" t="s">
        <v>59</v>
      </c>
      <c r="F19" s="16" t="s">
        <v>58</v>
      </c>
      <c r="G19" s="46" t="s">
        <v>57</v>
      </c>
      <c r="H19" s="52" t="s">
        <v>56</v>
      </c>
    </row>
    <row r="20" spans="2:8">
      <c r="B20" s="128"/>
      <c r="C20" s="6" t="s">
        <v>0</v>
      </c>
      <c r="D20" s="3">
        <f>D13</f>
        <v>1750</v>
      </c>
      <c r="E20" s="4">
        <f>E13</f>
        <v>2250</v>
      </c>
      <c r="F20" s="4">
        <f>F13</f>
        <v>2450</v>
      </c>
      <c r="G20" s="53">
        <f>G13</f>
        <v>1850</v>
      </c>
      <c r="H20" s="54">
        <f>SUM(D20:G20)</f>
        <v>8300</v>
      </c>
    </row>
    <row r="21" spans="2:8">
      <c r="B21" s="128"/>
      <c r="C21" s="8" t="s">
        <v>3</v>
      </c>
      <c r="D21" s="9">
        <v>525</v>
      </c>
      <c r="E21" s="10">
        <f>D22</f>
        <v>675</v>
      </c>
      <c r="F21" s="10">
        <f>E22</f>
        <v>735</v>
      </c>
      <c r="G21" s="67">
        <f>F22</f>
        <v>555</v>
      </c>
      <c r="H21" s="68">
        <v>0</v>
      </c>
    </row>
    <row r="22" spans="2:8" ht="16.5" thickBot="1">
      <c r="B22" s="128"/>
      <c r="C22" s="12" t="s">
        <v>4</v>
      </c>
      <c r="D22" s="12">
        <f>E20*0.3</f>
        <v>675</v>
      </c>
      <c r="E22" s="2">
        <f>F20*0.3</f>
        <v>735</v>
      </c>
      <c r="F22" s="2">
        <f>G20*0.3</f>
        <v>555</v>
      </c>
      <c r="G22" s="55">
        <v>405</v>
      </c>
      <c r="H22" s="56">
        <v>0</v>
      </c>
    </row>
    <row r="23" spans="2:8" ht="16.5" thickBot="1">
      <c r="B23" s="128"/>
      <c r="C23" s="61" t="s">
        <v>5</v>
      </c>
      <c r="D23" s="22">
        <f>D20-D21+D22</f>
        <v>1900</v>
      </c>
      <c r="E23" s="23">
        <f>E20-E21+E22</f>
        <v>2310</v>
      </c>
      <c r="F23" s="23">
        <f>F20-F21+F22</f>
        <v>2270</v>
      </c>
      <c r="G23" s="60">
        <f>G20-G21+G22</f>
        <v>1700</v>
      </c>
      <c r="H23" s="69">
        <f>SUM(D23:G23)</f>
        <v>8180</v>
      </c>
    </row>
    <row r="24" spans="2:8" ht="27" customHeight="1" thickBot="1"/>
    <row r="25" spans="2:8" ht="19.5" thickBot="1">
      <c r="B25" s="125" t="s">
        <v>75</v>
      </c>
      <c r="C25" s="126"/>
      <c r="D25" s="126"/>
      <c r="E25" s="126"/>
      <c r="F25" s="126"/>
      <c r="G25" s="126"/>
      <c r="H25" s="127"/>
    </row>
    <row r="26" spans="2:8" ht="8.25" customHeight="1"/>
    <row r="27" spans="2:8" ht="18.75">
      <c r="B27" s="115" t="s">
        <v>78</v>
      </c>
      <c r="C27" s="115"/>
      <c r="D27" s="115"/>
      <c r="E27" s="115"/>
      <c r="F27" s="115"/>
      <c r="G27" s="115"/>
      <c r="H27" s="115"/>
    </row>
    <row r="28" spans="2:8" ht="10.5" customHeight="1" thickBot="1"/>
    <row r="29" spans="2:8" ht="16.5" thickBot="1">
      <c r="D29" s="15" t="s">
        <v>60</v>
      </c>
      <c r="E29" s="16" t="s">
        <v>59</v>
      </c>
      <c r="F29" s="16" t="s">
        <v>58</v>
      </c>
      <c r="G29" s="16" t="s">
        <v>57</v>
      </c>
      <c r="H29" s="17" t="s">
        <v>56</v>
      </c>
    </row>
    <row r="30" spans="2:8">
      <c r="B30" s="128"/>
      <c r="C30" s="6" t="s">
        <v>5</v>
      </c>
      <c r="D30" s="19">
        <f>D23</f>
        <v>1900</v>
      </c>
      <c r="E30" s="20">
        <f>E23</f>
        <v>2310</v>
      </c>
      <c r="F30" s="20">
        <f>F23</f>
        <v>2270</v>
      </c>
      <c r="G30" s="20">
        <f>G23</f>
        <v>1700</v>
      </c>
      <c r="H30" s="21">
        <f>SUM(D30:G30)</f>
        <v>8180</v>
      </c>
    </row>
    <row r="31" spans="2:8">
      <c r="B31" s="128"/>
      <c r="C31" s="70" t="s">
        <v>6</v>
      </c>
      <c r="D31" s="71">
        <f>D30*3</f>
        <v>5700</v>
      </c>
      <c r="E31" s="72">
        <f>E30*3</f>
        <v>6930</v>
      </c>
      <c r="F31" s="72">
        <f>F30*3</f>
        <v>6810</v>
      </c>
      <c r="G31" s="72">
        <f>G30*3</f>
        <v>5100</v>
      </c>
      <c r="H31" s="73">
        <f>SUM(D31:G31)</f>
        <v>24540</v>
      </c>
    </row>
    <row r="32" spans="2:8" ht="16.5" thickBot="1">
      <c r="B32" s="128"/>
      <c r="C32" s="74" t="s">
        <v>7</v>
      </c>
      <c r="D32" s="75">
        <f>D30*2</f>
        <v>3800</v>
      </c>
      <c r="E32" s="76">
        <f>E30*2</f>
        <v>4620</v>
      </c>
      <c r="F32" s="76">
        <f>F30*2</f>
        <v>4540</v>
      </c>
      <c r="G32" s="76">
        <f>G30*2</f>
        <v>3400</v>
      </c>
      <c r="H32" s="77">
        <f>SUM(D32:G32)</f>
        <v>16360</v>
      </c>
    </row>
    <row r="33" spans="2:8" ht="17.25" customHeight="1"/>
    <row r="34" spans="2:8" ht="18.75">
      <c r="B34" s="115" t="s">
        <v>76</v>
      </c>
      <c r="C34" s="115"/>
      <c r="D34" s="115"/>
      <c r="E34" s="115"/>
      <c r="F34" s="115"/>
      <c r="G34" s="115"/>
      <c r="H34" s="115"/>
    </row>
    <row r="35" spans="2:8" ht="6.75" customHeight="1" thickBot="1"/>
    <row r="36" spans="2:8" ht="16.5" thickBot="1">
      <c r="D36" s="15" t="s">
        <v>60</v>
      </c>
      <c r="E36" s="16" t="s">
        <v>59</v>
      </c>
      <c r="F36" s="16" t="s">
        <v>58</v>
      </c>
      <c r="G36" s="16" t="s">
        <v>57</v>
      </c>
      <c r="H36" s="17" t="s">
        <v>56</v>
      </c>
    </row>
    <row r="37" spans="2:8">
      <c r="B37" s="122" t="s">
        <v>6</v>
      </c>
      <c r="C37" s="6" t="s">
        <v>8</v>
      </c>
      <c r="D37" s="3">
        <f>D31</f>
        <v>5700</v>
      </c>
      <c r="E37" s="4">
        <f>E31</f>
        <v>6930</v>
      </c>
      <c r="F37" s="4">
        <f>F31</f>
        <v>6810</v>
      </c>
      <c r="G37" s="4">
        <f>G31</f>
        <v>5100</v>
      </c>
      <c r="H37" s="5">
        <f>SUM(D37:G37)</f>
        <v>24540</v>
      </c>
    </row>
    <row r="38" spans="2:8">
      <c r="B38" s="123"/>
      <c r="C38" s="8" t="s">
        <v>3</v>
      </c>
      <c r="D38" s="9">
        <f>D37*0.2</f>
        <v>1140</v>
      </c>
      <c r="E38" s="10">
        <f>E37*0.2</f>
        <v>1386</v>
      </c>
      <c r="F38" s="10">
        <f t="shared" ref="F38:G38" si="0">F37*0.2</f>
        <v>1362</v>
      </c>
      <c r="G38" s="10">
        <f t="shared" si="0"/>
        <v>1020</v>
      </c>
      <c r="H38" s="18">
        <v>0</v>
      </c>
    </row>
    <row r="39" spans="2:8" ht="16.5" thickBot="1">
      <c r="B39" s="123"/>
      <c r="C39" s="12" t="s">
        <v>4</v>
      </c>
      <c r="D39" s="12">
        <f>E38</f>
        <v>1386</v>
      </c>
      <c r="E39" s="2">
        <f>F38</f>
        <v>1362</v>
      </c>
      <c r="F39" s="2">
        <f>G38</f>
        <v>1020</v>
      </c>
      <c r="G39" s="2">
        <v>1100</v>
      </c>
      <c r="H39" s="57">
        <v>0</v>
      </c>
    </row>
    <row r="40" spans="2:8" ht="16.5" thickBot="1">
      <c r="B40" s="124"/>
      <c r="C40" s="61" t="s">
        <v>9</v>
      </c>
      <c r="D40" s="61">
        <f>D37-D38+D39</f>
        <v>5946</v>
      </c>
      <c r="E40" s="23">
        <f>E37-E38+E39</f>
        <v>6906</v>
      </c>
      <c r="F40" s="23">
        <f>F37-F38+F39</f>
        <v>6468</v>
      </c>
      <c r="G40" s="23">
        <f>G37-G38+G39</f>
        <v>5180</v>
      </c>
      <c r="H40" s="58">
        <f>SUM(D40:G40)</f>
        <v>24500</v>
      </c>
    </row>
    <row r="41" spans="2:8">
      <c r="B41" s="122" t="s">
        <v>7</v>
      </c>
      <c r="C41" s="6" t="s">
        <v>8</v>
      </c>
      <c r="D41" s="3">
        <f>D32</f>
        <v>3800</v>
      </c>
      <c r="E41" s="4">
        <f>E32</f>
        <v>4620</v>
      </c>
      <c r="F41" s="4">
        <f>F32</f>
        <v>4540</v>
      </c>
      <c r="G41" s="4">
        <f>G32</f>
        <v>3400</v>
      </c>
      <c r="H41" s="21">
        <f>SUM(D41:G41)</f>
        <v>16360</v>
      </c>
    </row>
    <row r="42" spans="2:8">
      <c r="B42" s="123"/>
      <c r="C42" s="8" t="s">
        <v>3</v>
      </c>
      <c r="D42" s="9">
        <f>D41*0.2</f>
        <v>760</v>
      </c>
      <c r="E42" s="10">
        <f>E41*0.2</f>
        <v>924</v>
      </c>
      <c r="F42" s="10">
        <f t="shared" ref="F42:G42" si="1">F41*0.2</f>
        <v>908</v>
      </c>
      <c r="G42" s="10">
        <f t="shared" si="1"/>
        <v>680</v>
      </c>
      <c r="H42" s="24">
        <v>0</v>
      </c>
    </row>
    <row r="43" spans="2:8" ht="16.5" thickBot="1">
      <c r="B43" s="123"/>
      <c r="C43" s="12" t="s">
        <v>4</v>
      </c>
      <c r="D43" s="12">
        <f>E42</f>
        <v>924</v>
      </c>
      <c r="E43" s="2">
        <f>F42</f>
        <v>908</v>
      </c>
      <c r="F43" s="2">
        <f>G42</f>
        <v>680</v>
      </c>
      <c r="G43" s="2">
        <v>900</v>
      </c>
      <c r="H43" s="59">
        <v>0</v>
      </c>
    </row>
    <row r="44" spans="2:8" ht="16.5" thickBot="1">
      <c r="B44" s="124"/>
      <c r="C44" s="61" t="s">
        <v>10</v>
      </c>
      <c r="D44" s="61">
        <f>D41-D42+D43</f>
        <v>3964</v>
      </c>
      <c r="E44" s="23">
        <f>E41-E42+E43</f>
        <v>4604</v>
      </c>
      <c r="F44" s="23">
        <f>F41-F42+F43</f>
        <v>4312</v>
      </c>
      <c r="G44" s="23">
        <f>G41-G42+G43</f>
        <v>3620</v>
      </c>
      <c r="H44" s="58">
        <f>SUM(D44:G44)</f>
        <v>16500</v>
      </c>
    </row>
    <row r="45" spans="2:8" ht="27" customHeight="1"/>
    <row r="46" spans="2:8" ht="18.75">
      <c r="B46" s="115" t="s">
        <v>77</v>
      </c>
      <c r="C46" s="115"/>
      <c r="D46" s="115"/>
      <c r="E46" s="115"/>
      <c r="F46" s="115"/>
      <c r="G46" s="115"/>
      <c r="H46" s="115"/>
    </row>
    <row r="47" spans="2:8" ht="9" customHeight="1" thickBot="1"/>
    <row r="48" spans="2:8" ht="16.5" thickBot="1">
      <c r="D48" s="15" t="s">
        <v>60</v>
      </c>
      <c r="E48" s="16" t="s">
        <v>59</v>
      </c>
      <c r="F48" s="16" t="s">
        <v>58</v>
      </c>
      <c r="G48" s="16" t="s">
        <v>57</v>
      </c>
      <c r="H48" s="17" t="s">
        <v>56</v>
      </c>
    </row>
    <row r="49" spans="2:8">
      <c r="B49" s="122" t="s">
        <v>6</v>
      </c>
      <c r="C49" s="6" t="s">
        <v>11</v>
      </c>
      <c r="D49" s="3">
        <f>D40</f>
        <v>5946</v>
      </c>
      <c r="E49" s="4">
        <f>E40</f>
        <v>6906</v>
      </c>
      <c r="F49" s="4">
        <f>F40</f>
        <v>6468</v>
      </c>
      <c r="G49" s="4">
        <f>G40</f>
        <v>5180</v>
      </c>
      <c r="H49" s="5">
        <f>SUM(D49:G49)</f>
        <v>24500</v>
      </c>
    </row>
    <row r="50" spans="2:8">
      <c r="B50" s="123"/>
      <c r="C50" s="8" t="s">
        <v>12</v>
      </c>
      <c r="D50" s="9">
        <v>45</v>
      </c>
      <c r="E50" s="10">
        <v>45</v>
      </c>
      <c r="F50" s="10">
        <v>45</v>
      </c>
      <c r="G50" s="10">
        <v>45</v>
      </c>
      <c r="H50" s="24">
        <v>0</v>
      </c>
    </row>
    <row r="51" spans="2:8" ht="16.5" thickBot="1">
      <c r="B51" s="124"/>
      <c r="C51" s="7" t="s">
        <v>13</v>
      </c>
      <c r="D51" s="81">
        <f>D49*D50</f>
        <v>267570</v>
      </c>
      <c r="E51" s="82">
        <f>E49*E50</f>
        <v>310770</v>
      </c>
      <c r="F51" s="82">
        <f>F49*F50</f>
        <v>291060</v>
      </c>
      <c r="G51" s="82">
        <f>G49*G50</f>
        <v>233100</v>
      </c>
      <c r="H51" s="83">
        <f>SUM(D51:G51)</f>
        <v>1102500</v>
      </c>
    </row>
    <row r="52" spans="2:8">
      <c r="B52" s="122" t="s">
        <v>7</v>
      </c>
      <c r="C52" s="6" t="s">
        <v>11</v>
      </c>
      <c r="D52" s="3">
        <f>D44</f>
        <v>3964</v>
      </c>
      <c r="E52" s="4">
        <f>E44</f>
        <v>4604</v>
      </c>
      <c r="F52" s="4">
        <f>F44</f>
        <v>4312</v>
      </c>
      <c r="G52" s="4">
        <f>G44</f>
        <v>3620</v>
      </c>
      <c r="H52" s="21">
        <f>SUM(D52:G52)</f>
        <v>16500</v>
      </c>
    </row>
    <row r="53" spans="2:8">
      <c r="B53" s="123"/>
      <c r="C53" s="8" t="s">
        <v>12</v>
      </c>
      <c r="D53" s="9">
        <v>30</v>
      </c>
      <c r="E53" s="10">
        <v>30</v>
      </c>
      <c r="F53" s="10">
        <v>30</v>
      </c>
      <c r="G53" s="10">
        <v>30</v>
      </c>
      <c r="H53" s="24">
        <v>0</v>
      </c>
    </row>
    <row r="54" spans="2:8" ht="16.5" thickBot="1">
      <c r="B54" s="123"/>
      <c r="C54" s="12" t="s">
        <v>14</v>
      </c>
      <c r="D54" s="78">
        <f>D52*D53</f>
        <v>118920</v>
      </c>
      <c r="E54" s="66">
        <f>E52*E53</f>
        <v>138120</v>
      </c>
      <c r="F54" s="66">
        <f>F52*F53</f>
        <v>129360</v>
      </c>
      <c r="G54" s="66">
        <f>G52*G53</f>
        <v>108600</v>
      </c>
      <c r="H54" s="84">
        <f>SUM(D54:G54)</f>
        <v>495000</v>
      </c>
    </row>
    <row r="55" spans="2:8" ht="16.5" thickBot="1">
      <c r="B55" s="132" t="s">
        <v>15</v>
      </c>
      <c r="C55" s="133"/>
      <c r="D55" s="62">
        <f>D51+D54</f>
        <v>386490</v>
      </c>
      <c r="E55" s="63">
        <f>E51+E54</f>
        <v>448890</v>
      </c>
      <c r="F55" s="63">
        <f>F51+F54</f>
        <v>420420</v>
      </c>
      <c r="G55" s="63">
        <f>G51+G54</f>
        <v>341700</v>
      </c>
      <c r="H55" s="80">
        <f>SUM(D55:G55)</f>
        <v>1597500</v>
      </c>
    </row>
    <row r="56" spans="2:8" ht="21" customHeight="1" thickBot="1"/>
    <row r="57" spans="2:8" ht="19.5" thickBot="1">
      <c r="B57" s="125" t="s">
        <v>79</v>
      </c>
      <c r="C57" s="126"/>
      <c r="D57" s="126"/>
      <c r="E57" s="126"/>
      <c r="F57" s="126"/>
      <c r="G57" s="126"/>
      <c r="H57" s="127"/>
    </row>
    <row r="58" spans="2:8" ht="6.75" customHeight="1"/>
    <row r="59" spans="2:8" ht="18.75">
      <c r="B59" s="115" t="s">
        <v>80</v>
      </c>
      <c r="C59" s="115"/>
      <c r="D59" s="115"/>
      <c r="E59" s="115"/>
      <c r="F59" s="115"/>
      <c r="G59" s="115"/>
      <c r="H59" s="115"/>
    </row>
    <row r="60" spans="2:8" ht="9" customHeight="1" thickBot="1"/>
    <row r="61" spans="2:8" ht="16.5" thickBot="1">
      <c r="D61" s="15" t="s">
        <v>60</v>
      </c>
      <c r="E61" s="16" t="s">
        <v>59</v>
      </c>
      <c r="F61" s="16" t="s">
        <v>58</v>
      </c>
      <c r="G61" s="16" t="s">
        <v>57</v>
      </c>
      <c r="H61" s="17" t="s">
        <v>56</v>
      </c>
    </row>
    <row r="62" spans="2:8">
      <c r="B62" s="128"/>
      <c r="C62" s="6" t="s">
        <v>5</v>
      </c>
      <c r="D62" s="3">
        <f>D23</f>
        <v>1900</v>
      </c>
      <c r="E62" s="4">
        <f>E23</f>
        <v>2310</v>
      </c>
      <c r="F62" s="4">
        <f t="shared" ref="F62:G62" si="2">F23</f>
        <v>2270</v>
      </c>
      <c r="G62" s="4">
        <f t="shared" si="2"/>
        <v>1700</v>
      </c>
      <c r="H62" s="5">
        <f>SUM(D62:G62)</f>
        <v>8180</v>
      </c>
    </row>
    <row r="63" spans="2:8">
      <c r="B63" s="128"/>
      <c r="C63" s="8" t="s">
        <v>16</v>
      </c>
      <c r="D63" s="9">
        <v>2</v>
      </c>
      <c r="E63" s="10">
        <v>2</v>
      </c>
      <c r="F63" s="10">
        <v>2</v>
      </c>
      <c r="G63" s="10">
        <v>2</v>
      </c>
      <c r="H63" s="18">
        <v>0</v>
      </c>
    </row>
    <row r="64" spans="2:8" ht="16.5" thickBot="1">
      <c r="B64" s="128"/>
      <c r="C64" s="12" t="s">
        <v>17</v>
      </c>
      <c r="D64" s="12">
        <v>25</v>
      </c>
      <c r="E64" s="2">
        <v>25</v>
      </c>
      <c r="F64" s="2">
        <v>25</v>
      </c>
      <c r="G64" s="2">
        <v>25</v>
      </c>
      <c r="H64" s="57">
        <v>0</v>
      </c>
    </row>
    <row r="65" spans="2:8" ht="16.5" thickBot="1">
      <c r="B65" s="128"/>
      <c r="C65" s="61" t="s">
        <v>65</v>
      </c>
      <c r="D65" s="61">
        <f>D62*D63*D64</f>
        <v>95000</v>
      </c>
      <c r="E65" s="23">
        <f>E62*E63*E64</f>
        <v>115500</v>
      </c>
      <c r="F65" s="23">
        <f t="shared" ref="F65:G65" si="3">F62*F63*F64</f>
        <v>113500</v>
      </c>
      <c r="G65" s="23">
        <f t="shared" si="3"/>
        <v>85000</v>
      </c>
      <c r="H65" s="58">
        <f>SUM(D65:G65)</f>
        <v>409000</v>
      </c>
    </row>
    <row r="66" spans="2:8" ht="7.5" customHeight="1"/>
    <row r="67" spans="2:8" ht="18.75">
      <c r="B67" s="115" t="s">
        <v>81</v>
      </c>
      <c r="C67" s="115"/>
      <c r="D67" s="115"/>
      <c r="E67" s="115"/>
      <c r="F67" s="115"/>
      <c r="G67" s="115"/>
      <c r="H67" s="115"/>
    </row>
    <row r="68" spans="2:8" ht="11.25" customHeight="1" thickBot="1"/>
    <row r="69" spans="2:8" ht="16.5" thickBot="1">
      <c r="D69" s="15" t="s">
        <v>60</v>
      </c>
      <c r="E69" s="16" t="s">
        <v>59</v>
      </c>
      <c r="F69" s="16" t="s">
        <v>58</v>
      </c>
      <c r="G69" s="16" t="s">
        <v>57</v>
      </c>
      <c r="H69" s="17" t="s">
        <v>56</v>
      </c>
    </row>
    <row r="70" spans="2:8">
      <c r="B70" s="128"/>
      <c r="C70" s="6" t="s">
        <v>5</v>
      </c>
      <c r="D70" s="3">
        <f>D62</f>
        <v>1900</v>
      </c>
      <c r="E70" s="4">
        <f>E62</f>
        <v>2310</v>
      </c>
      <c r="F70" s="4">
        <f t="shared" ref="F70:G70" si="4">F62</f>
        <v>2270</v>
      </c>
      <c r="G70" s="4">
        <f t="shared" si="4"/>
        <v>1700</v>
      </c>
      <c r="H70" s="5">
        <f>SUM(D70:G70)</f>
        <v>8180</v>
      </c>
    </row>
    <row r="71" spans="2:8">
      <c r="B71" s="128"/>
      <c r="C71" s="8" t="s">
        <v>16</v>
      </c>
      <c r="D71" s="9">
        <v>2</v>
      </c>
      <c r="E71" s="10">
        <v>2</v>
      </c>
      <c r="F71" s="10">
        <v>2</v>
      </c>
      <c r="G71" s="10">
        <v>2</v>
      </c>
      <c r="H71" s="18">
        <v>0</v>
      </c>
    </row>
    <row r="72" spans="2:8" ht="16.5" thickBot="1">
      <c r="B72" s="128"/>
      <c r="C72" s="12" t="s">
        <v>18</v>
      </c>
      <c r="D72" s="12">
        <v>10</v>
      </c>
      <c r="E72" s="2">
        <v>10</v>
      </c>
      <c r="F72" s="2">
        <v>10</v>
      </c>
      <c r="G72" s="2">
        <v>10</v>
      </c>
      <c r="H72" s="57">
        <v>0</v>
      </c>
    </row>
    <row r="73" spans="2:8" ht="16.5" thickBot="1">
      <c r="B73" s="128"/>
      <c r="C73" s="61" t="s">
        <v>66</v>
      </c>
      <c r="D73" s="61">
        <f>D70*D71*D72</f>
        <v>38000</v>
      </c>
      <c r="E73" s="23">
        <f>E70*E71*E72</f>
        <v>46200</v>
      </c>
      <c r="F73" s="23">
        <f t="shared" ref="F73:G73" si="5">F70*F71*F72</f>
        <v>45400</v>
      </c>
      <c r="G73" s="23">
        <f t="shared" si="5"/>
        <v>34000</v>
      </c>
      <c r="H73" s="58">
        <f>SUM(D73:G73)</f>
        <v>163600</v>
      </c>
    </row>
    <row r="74" spans="2:8" ht="12" customHeight="1"/>
    <row r="75" spans="2:8" ht="18.75">
      <c r="B75" s="115" t="s">
        <v>82</v>
      </c>
      <c r="C75" s="115"/>
      <c r="D75" s="115"/>
      <c r="E75" s="115"/>
      <c r="F75" s="115"/>
      <c r="G75" s="115"/>
      <c r="H75" s="115"/>
    </row>
    <row r="76" spans="2:8" ht="12.75" customHeight="1" thickBot="1"/>
    <row r="77" spans="2:8" ht="16.5" thickBot="1">
      <c r="D77" s="15" t="s">
        <v>60</v>
      </c>
      <c r="E77" s="16" t="s">
        <v>59</v>
      </c>
      <c r="F77" s="16" t="s">
        <v>58</v>
      </c>
      <c r="G77" s="16" t="s">
        <v>57</v>
      </c>
      <c r="H77" s="17" t="s">
        <v>56</v>
      </c>
    </row>
    <row r="78" spans="2:8">
      <c r="B78" s="134" t="s">
        <v>20</v>
      </c>
      <c r="C78" s="135"/>
      <c r="D78" s="3">
        <f>D65</f>
        <v>95000</v>
      </c>
      <c r="E78" s="4">
        <f>E65</f>
        <v>115500</v>
      </c>
      <c r="F78" s="4">
        <f t="shared" ref="F78:G78" si="6">F65</f>
        <v>113500</v>
      </c>
      <c r="G78" s="4">
        <f t="shared" si="6"/>
        <v>85000</v>
      </c>
      <c r="H78" s="5">
        <f>SUM(D78:G78)</f>
        <v>409000</v>
      </c>
    </row>
    <row r="79" spans="2:8" ht="16.5" thickBot="1">
      <c r="B79" s="136" t="s">
        <v>21</v>
      </c>
      <c r="C79" s="137"/>
      <c r="D79" s="12">
        <f>D73</f>
        <v>38000</v>
      </c>
      <c r="E79" s="2">
        <f>E73</f>
        <v>46200</v>
      </c>
      <c r="F79" s="2">
        <f t="shared" ref="F79:G79" si="7">F73</f>
        <v>45400</v>
      </c>
      <c r="G79" s="2">
        <f t="shared" si="7"/>
        <v>34000</v>
      </c>
      <c r="H79" s="25">
        <f>SUM(D79:G79)</f>
        <v>163600</v>
      </c>
    </row>
    <row r="80" spans="2:8" ht="16.5" thickBot="1">
      <c r="B80" s="132" t="s">
        <v>19</v>
      </c>
      <c r="C80" s="133"/>
      <c r="D80" s="22">
        <f>D78+D79</f>
        <v>133000</v>
      </c>
      <c r="E80" s="23">
        <f>E78+E79</f>
        <v>161700</v>
      </c>
      <c r="F80" s="23">
        <f t="shared" ref="F80:G80" si="8">F78+F79</f>
        <v>158900</v>
      </c>
      <c r="G80" s="23">
        <f t="shared" si="8"/>
        <v>119000</v>
      </c>
      <c r="H80" s="14">
        <f>SUM(D80:G80)</f>
        <v>572600</v>
      </c>
    </row>
    <row r="81" spans="2:8" ht="11.25" customHeight="1"/>
    <row r="82" spans="2:8" ht="9.75" customHeight="1" thickBot="1"/>
    <row r="83" spans="2:8" ht="19.5" thickBot="1">
      <c r="B83" s="125" t="s">
        <v>83</v>
      </c>
      <c r="C83" s="126"/>
      <c r="D83" s="126"/>
      <c r="E83" s="126"/>
      <c r="F83" s="126"/>
      <c r="G83" s="126"/>
      <c r="H83" s="127"/>
    </row>
    <row r="84" spans="2:8" ht="12.75" customHeight="1"/>
    <row r="85" spans="2:8" ht="18.75">
      <c r="B85" s="115" t="s">
        <v>84</v>
      </c>
      <c r="C85" s="115"/>
      <c r="D85" s="115"/>
      <c r="E85" s="115"/>
      <c r="F85" s="115"/>
      <c r="G85" s="115"/>
      <c r="H85" s="115"/>
    </row>
    <row r="86" spans="2:8" ht="11.25" customHeight="1" thickBot="1"/>
    <row r="87" spans="2:8" ht="16.5" thickBot="1">
      <c r="C87" s="13" t="s">
        <v>61</v>
      </c>
      <c r="D87" s="29" t="s">
        <v>60</v>
      </c>
      <c r="E87" s="29" t="s">
        <v>59</v>
      </c>
      <c r="F87" s="29" t="s">
        <v>58</v>
      </c>
      <c r="G87" s="29" t="s">
        <v>57</v>
      </c>
      <c r="H87" s="30" t="s">
        <v>63</v>
      </c>
    </row>
    <row r="88" spans="2:8" ht="16.5" thickBot="1">
      <c r="B88" s="28" t="s">
        <v>2</v>
      </c>
      <c r="C88" s="85">
        <v>680000</v>
      </c>
      <c r="D88" s="79">
        <f>D15</f>
        <v>560000</v>
      </c>
      <c r="E88" s="79">
        <f t="shared" ref="E88:G88" si="9">E15</f>
        <v>720000</v>
      </c>
      <c r="F88" s="79">
        <f t="shared" si="9"/>
        <v>980000</v>
      </c>
      <c r="G88" s="79">
        <f t="shared" si="9"/>
        <v>740000</v>
      </c>
      <c r="H88" s="33">
        <v>0</v>
      </c>
    </row>
    <row r="89" spans="2:8" ht="16.5" thickBot="1">
      <c r="B89" s="32" t="s">
        <v>67</v>
      </c>
      <c r="C89" s="87">
        <f>C88*0.35</f>
        <v>237999.99999999997</v>
      </c>
      <c r="D89" s="88"/>
      <c r="E89" s="88"/>
      <c r="F89" s="88"/>
      <c r="G89" s="88"/>
      <c r="H89" s="89">
        <v>0</v>
      </c>
    </row>
    <row r="90" spans="2:8">
      <c r="B90" s="31" t="s">
        <v>68</v>
      </c>
      <c r="C90" s="93">
        <f>C88*0.65</f>
        <v>442000</v>
      </c>
      <c r="D90" s="38">
        <f>D88*0.35</f>
        <v>196000</v>
      </c>
      <c r="E90" s="38"/>
      <c r="F90" s="38"/>
      <c r="G90" s="38"/>
      <c r="H90" s="94">
        <f>SUM(C90:G90)</f>
        <v>638000</v>
      </c>
    </row>
    <row r="91" spans="2:8">
      <c r="B91" s="32" t="s">
        <v>69</v>
      </c>
      <c r="C91" s="34"/>
      <c r="D91" s="35">
        <f>D88*0.65</f>
        <v>364000</v>
      </c>
      <c r="E91" s="35">
        <f>E88*0.35</f>
        <v>251999.99999999997</v>
      </c>
      <c r="F91" s="35"/>
      <c r="G91" s="35"/>
      <c r="H91" s="86">
        <f t="shared" ref="H91:H93" si="10">SUM(C91:G91)</f>
        <v>616000</v>
      </c>
    </row>
    <row r="92" spans="2:8">
      <c r="B92" s="32" t="s">
        <v>70</v>
      </c>
      <c r="C92" s="34"/>
      <c r="D92" s="35"/>
      <c r="E92" s="35">
        <f>E88*0.65</f>
        <v>468000</v>
      </c>
      <c r="F92" s="35">
        <f>F88*0.35</f>
        <v>343000</v>
      </c>
      <c r="G92" s="35"/>
      <c r="H92" s="86">
        <f t="shared" si="10"/>
        <v>811000</v>
      </c>
    </row>
    <row r="93" spans="2:8" ht="16.5" thickBot="1">
      <c r="B93" s="26" t="s">
        <v>71</v>
      </c>
      <c r="C93" s="36"/>
      <c r="D93" s="37"/>
      <c r="E93" s="37"/>
      <c r="F93" s="37">
        <f>F88*0.65</f>
        <v>637000</v>
      </c>
      <c r="G93" s="37">
        <f>G88*0.35</f>
        <v>258999.99999999997</v>
      </c>
      <c r="H93" s="95">
        <f t="shared" si="10"/>
        <v>896000</v>
      </c>
    </row>
    <row r="94" spans="2:8" ht="16.5" thickBot="1">
      <c r="B94" s="26" t="s">
        <v>72</v>
      </c>
      <c r="C94" s="90"/>
      <c r="D94" s="91"/>
      <c r="E94" s="91"/>
      <c r="F94" s="91"/>
      <c r="G94" s="91">
        <f>G88*0.65</f>
        <v>481000</v>
      </c>
      <c r="H94" s="92">
        <v>0</v>
      </c>
    </row>
    <row r="95" spans="2:8" ht="11.25" customHeight="1"/>
    <row r="96" spans="2:8" ht="21.75" customHeight="1"/>
    <row r="97" spans="2:8" ht="18.75">
      <c r="B97" s="115" t="s">
        <v>85</v>
      </c>
      <c r="C97" s="115"/>
      <c r="D97" s="115"/>
      <c r="E97" s="115"/>
      <c r="F97" s="115"/>
      <c r="G97" s="115"/>
      <c r="H97" s="115"/>
    </row>
    <row r="98" spans="2:8" ht="12" customHeight="1" thickBot="1"/>
    <row r="99" spans="2:8" ht="16.5" thickBot="1">
      <c r="C99" s="13" t="s">
        <v>61</v>
      </c>
      <c r="D99" s="29" t="s">
        <v>60</v>
      </c>
      <c r="E99" s="29" t="s">
        <v>59</v>
      </c>
      <c r="F99" s="29" t="s">
        <v>58</v>
      </c>
      <c r="G99" s="29" t="s">
        <v>57</v>
      </c>
      <c r="H99" s="30" t="s">
        <v>63</v>
      </c>
    </row>
    <row r="100" spans="2:8" ht="16.5" thickBot="1">
      <c r="B100" s="28" t="s">
        <v>24</v>
      </c>
      <c r="C100" s="85">
        <v>350000</v>
      </c>
      <c r="D100" s="79">
        <f>D55</f>
        <v>386490</v>
      </c>
      <c r="E100" s="79">
        <f t="shared" ref="E100:G100" si="11">E55</f>
        <v>448890</v>
      </c>
      <c r="F100" s="79">
        <f t="shared" si="11"/>
        <v>420420</v>
      </c>
      <c r="G100" s="79">
        <f t="shared" si="11"/>
        <v>341700</v>
      </c>
      <c r="H100" s="33">
        <v>0</v>
      </c>
    </row>
    <row r="101" spans="2:8" ht="16.5" thickBot="1">
      <c r="B101" s="32" t="s">
        <v>67</v>
      </c>
      <c r="C101" s="87">
        <f>C100*0.5</f>
        <v>175000</v>
      </c>
      <c r="D101" s="88"/>
      <c r="E101" s="88"/>
      <c r="F101" s="88"/>
      <c r="G101" s="88"/>
      <c r="H101" s="89">
        <v>0</v>
      </c>
    </row>
    <row r="102" spans="2:8">
      <c r="B102" s="31" t="s">
        <v>68</v>
      </c>
      <c r="C102" s="93">
        <f>C100*0.5</f>
        <v>175000</v>
      </c>
      <c r="D102" s="38">
        <f>D100*0.5</f>
        <v>193245</v>
      </c>
      <c r="E102" s="38"/>
      <c r="F102" s="38"/>
      <c r="G102" s="38"/>
      <c r="H102" s="94">
        <f>SUM(C102:G102)</f>
        <v>368245</v>
      </c>
    </row>
    <row r="103" spans="2:8">
      <c r="B103" s="32" t="s">
        <v>69</v>
      </c>
      <c r="C103" s="34"/>
      <c r="D103" s="35">
        <f>D100*0.5</f>
        <v>193245</v>
      </c>
      <c r="E103" s="35">
        <f>E100*0.5</f>
        <v>224445</v>
      </c>
      <c r="F103" s="35"/>
      <c r="G103" s="35"/>
      <c r="H103" s="86">
        <f t="shared" ref="H103:H105" si="12">SUM(C103:G103)</f>
        <v>417690</v>
      </c>
    </row>
    <row r="104" spans="2:8">
      <c r="B104" s="32" t="s">
        <v>70</v>
      </c>
      <c r="C104" s="34"/>
      <c r="D104" s="35"/>
      <c r="E104" s="35">
        <f>E100*0.5</f>
        <v>224445</v>
      </c>
      <c r="F104" s="35">
        <f>F100*0.5</f>
        <v>210210</v>
      </c>
      <c r="G104" s="35"/>
      <c r="H104" s="86">
        <f t="shared" si="12"/>
        <v>434655</v>
      </c>
    </row>
    <row r="105" spans="2:8" ht="16.5" thickBot="1">
      <c r="B105" s="26" t="s">
        <v>71</v>
      </c>
      <c r="C105" s="36"/>
      <c r="D105" s="37"/>
      <c r="E105" s="37"/>
      <c r="F105" s="37">
        <f>F100*0.5</f>
        <v>210210</v>
      </c>
      <c r="G105" s="37">
        <f>G100*0.5</f>
        <v>170850</v>
      </c>
      <c r="H105" s="95">
        <f t="shared" si="12"/>
        <v>381060</v>
      </c>
    </row>
    <row r="106" spans="2:8" ht="16.5" thickBot="1">
      <c r="B106" s="26" t="s">
        <v>72</v>
      </c>
      <c r="C106" s="90"/>
      <c r="D106" s="91"/>
      <c r="E106" s="91"/>
      <c r="F106" s="91"/>
      <c r="G106" s="91">
        <f>G100*0.5</f>
        <v>170850</v>
      </c>
      <c r="H106" s="92">
        <v>0</v>
      </c>
    </row>
    <row r="107" spans="2:8" ht="9" customHeight="1"/>
    <row r="108" spans="2:8" ht="18.75">
      <c r="B108" s="115" t="s">
        <v>86</v>
      </c>
      <c r="C108" s="115"/>
      <c r="D108" s="115"/>
      <c r="E108" s="115"/>
      <c r="F108" s="115"/>
      <c r="G108" s="115"/>
      <c r="H108" s="115"/>
    </row>
    <row r="109" spans="2:8" ht="9.75" customHeight="1" thickBot="1"/>
    <row r="110" spans="2:8" ht="16.5" thickBot="1">
      <c r="C110" s="39"/>
      <c r="D110" s="15" t="s">
        <v>60</v>
      </c>
      <c r="E110" s="16" t="s">
        <v>59</v>
      </c>
      <c r="F110" s="16" t="s">
        <v>58</v>
      </c>
      <c r="G110" s="16" t="s">
        <v>57</v>
      </c>
      <c r="H110" s="27" t="s">
        <v>56</v>
      </c>
    </row>
    <row r="111" spans="2:8">
      <c r="B111" s="31" t="s">
        <v>24</v>
      </c>
      <c r="C111" s="41"/>
      <c r="D111" s="96">
        <f>H102</f>
        <v>368245</v>
      </c>
      <c r="E111" s="97">
        <f>H103</f>
        <v>417690</v>
      </c>
      <c r="F111" s="97">
        <f>H104</f>
        <v>434655</v>
      </c>
      <c r="G111" s="97">
        <f>H105</f>
        <v>381060</v>
      </c>
      <c r="H111" s="98">
        <f>SUM(D111:G111)</f>
        <v>1601650</v>
      </c>
    </row>
    <row r="112" spans="2:8">
      <c r="B112" s="32" t="s">
        <v>20</v>
      </c>
      <c r="C112" s="40"/>
      <c r="D112" s="102">
        <v>95000</v>
      </c>
      <c r="E112" s="103">
        <v>115500</v>
      </c>
      <c r="F112" s="103">
        <v>113500</v>
      </c>
      <c r="G112" s="103">
        <v>85000</v>
      </c>
      <c r="H112" s="86">
        <f>SUM(D112:G112)</f>
        <v>409000</v>
      </c>
    </row>
    <row r="113" spans="2:8">
      <c r="B113" s="32" t="s">
        <v>25</v>
      </c>
      <c r="C113" s="40"/>
      <c r="D113" s="102">
        <v>38000</v>
      </c>
      <c r="E113" s="103">
        <v>46200</v>
      </c>
      <c r="F113" s="103">
        <v>45400</v>
      </c>
      <c r="G113" s="103">
        <v>34000</v>
      </c>
      <c r="H113" s="86">
        <f t="shared" ref="H113:H116" si="13">SUM(D113:G113)</f>
        <v>163600</v>
      </c>
    </row>
    <row r="114" spans="2:8">
      <c r="B114" s="32" t="s">
        <v>26</v>
      </c>
      <c r="C114" s="40"/>
      <c r="D114" s="102">
        <f>D15*0.08</f>
        <v>44800</v>
      </c>
      <c r="E114" s="103">
        <f>E15*0.08</f>
        <v>57600</v>
      </c>
      <c r="F114" s="103">
        <f>F15*0.08</f>
        <v>78400</v>
      </c>
      <c r="G114" s="103">
        <f>G15*0.08</f>
        <v>59200</v>
      </c>
      <c r="H114" s="86">
        <f t="shared" si="13"/>
        <v>240000</v>
      </c>
    </row>
    <row r="115" spans="2:8">
      <c r="B115" s="32" t="s">
        <v>27</v>
      </c>
      <c r="C115" s="40"/>
      <c r="D115" s="102"/>
      <c r="E115" s="103">
        <f>(D15+E15)*0.02</f>
        <v>25600</v>
      </c>
      <c r="F115" s="103"/>
      <c r="G115" s="103">
        <f>(F15+G15)*0.02</f>
        <v>34400</v>
      </c>
      <c r="H115" s="86">
        <f t="shared" si="13"/>
        <v>60000</v>
      </c>
    </row>
    <row r="116" spans="2:8">
      <c r="B116" s="32" t="s">
        <v>28</v>
      </c>
      <c r="C116" s="40"/>
      <c r="D116" s="102">
        <v>15000</v>
      </c>
      <c r="E116" s="103">
        <v>15000</v>
      </c>
      <c r="F116" s="103">
        <v>15000</v>
      </c>
      <c r="G116" s="103">
        <v>15000</v>
      </c>
      <c r="H116" s="86">
        <f t="shared" si="13"/>
        <v>60000</v>
      </c>
    </row>
    <row r="117" spans="2:8" ht="16.5" thickBot="1">
      <c r="B117" s="26" t="s">
        <v>29</v>
      </c>
      <c r="C117" s="42"/>
      <c r="D117" s="104"/>
      <c r="E117" s="105"/>
      <c r="F117" s="105"/>
      <c r="G117" s="105">
        <v>45000</v>
      </c>
      <c r="H117" s="95">
        <f>SUM(D117:G117)</f>
        <v>45000</v>
      </c>
    </row>
    <row r="118" spans="2:8" ht="16.5" thickBot="1">
      <c r="B118" s="45" t="s">
        <v>23</v>
      </c>
      <c r="C118" s="44"/>
      <c r="D118" s="99">
        <f>SUM(D111:D117)</f>
        <v>561045</v>
      </c>
      <c r="E118" s="100">
        <f>SUM(E111:E117)</f>
        <v>677590</v>
      </c>
      <c r="F118" s="100">
        <f>SUM(F111:F117)</f>
        <v>686955</v>
      </c>
      <c r="G118" s="100">
        <f>SUM(G111:G117)</f>
        <v>653660</v>
      </c>
      <c r="H118" s="101">
        <f>SUM(D118:G118)</f>
        <v>2579250</v>
      </c>
    </row>
    <row r="119" spans="2:8" ht="9" customHeight="1"/>
    <row r="120" spans="2:8" ht="18.75">
      <c r="B120" s="115" t="s">
        <v>87</v>
      </c>
      <c r="C120" s="115"/>
      <c r="D120" s="115"/>
      <c r="E120" s="115"/>
      <c r="F120" s="115"/>
      <c r="G120" s="115"/>
      <c r="H120" s="115"/>
    </row>
    <row r="121" spans="2:8" ht="11.25" customHeight="1" thickBot="1"/>
    <row r="122" spans="2:8" ht="16.5" thickBot="1">
      <c r="C122" s="39"/>
      <c r="D122" s="15" t="s">
        <v>60</v>
      </c>
      <c r="E122" s="16" t="s">
        <v>59</v>
      </c>
      <c r="F122" s="16" t="s">
        <v>58</v>
      </c>
      <c r="G122" s="46" t="s">
        <v>57</v>
      </c>
      <c r="H122" s="50" t="s">
        <v>56</v>
      </c>
    </row>
    <row r="123" spans="2:8">
      <c r="B123" s="31" t="s">
        <v>30</v>
      </c>
      <c r="C123" s="41"/>
      <c r="D123" s="43">
        <v>118250</v>
      </c>
      <c r="E123" s="97">
        <f>D126</f>
        <v>195205</v>
      </c>
      <c r="F123" s="97">
        <f>E126</f>
        <v>133615</v>
      </c>
      <c r="G123" s="111">
        <f>F126</f>
        <v>257660</v>
      </c>
      <c r="H123" s="49">
        <f>D123</f>
        <v>118250</v>
      </c>
    </row>
    <row r="124" spans="2:8">
      <c r="B124" s="32" t="s">
        <v>22</v>
      </c>
      <c r="C124" s="40"/>
      <c r="D124" s="102">
        <f>H90</f>
        <v>638000</v>
      </c>
      <c r="E124" s="103">
        <f>H91</f>
        <v>616000</v>
      </c>
      <c r="F124" s="103">
        <f>H92</f>
        <v>811000</v>
      </c>
      <c r="G124" s="106">
        <f>H93</f>
        <v>896000</v>
      </c>
      <c r="H124" s="108">
        <f>SUM(D124:G124)</f>
        <v>2961000</v>
      </c>
    </row>
    <row r="125" spans="2:8" ht="16.5" thickBot="1">
      <c r="B125" s="32" t="s">
        <v>31</v>
      </c>
      <c r="C125" s="40"/>
      <c r="D125" s="102">
        <f>D118</f>
        <v>561045</v>
      </c>
      <c r="E125" s="103">
        <f>E118</f>
        <v>677590</v>
      </c>
      <c r="F125" s="103">
        <f>F118</f>
        <v>686955</v>
      </c>
      <c r="G125" s="106">
        <f>G118</f>
        <v>653660</v>
      </c>
      <c r="H125" s="107">
        <f>SUM(D125:G125)</f>
        <v>2579250</v>
      </c>
    </row>
    <row r="126" spans="2:8" ht="16.5" thickBot="1">
      <c r="B126" s="45" t="s">
        <v>32</v>
      </c>
      <c r="C126" s="44"/>
      <c r="D126" s="109">
        <f>D123+D124-D125</f>
        <v>195205</v>
      </c>
      <c r="E126" s="110">
        <f>E123+E124-E125</f>
        <v>133615</v>
      </c>
      <c r="F126" s="110">
        <f>F123+F124-F125</f>
        <v>257660</v>
      </c>
      <c r="G126" s="112">
        <f>G123+G124-G125</f>
        <v>500000</v>
      </c>
      <c r="H126" s="113">
        <f>H123+H124-H125</f>
        <v>500000</v>
      </c>
    </row>
    <row r="129" spans="2:2" ht="18.75">
      <c r="B129" s="48" t="s">
        <v>40</v>
      </c>
    </row>
    <row r="131" spans="2:2">
      <c r="B131" s="1" t="s">
        <v>41</v>
      </c>
    </row>
    <row r="132" spans="2:2">
      <c r="B132" s="1" t="s">
        <v>42</v>
      </c>
    </row>
    <row r="133" spans="2:2">
      <c r="B133" s="1" t="s">
        <v>43</v>
      </c>
    </row>
    <row r="134" spans="2:2">
      <c r="B134" s="1" t="s">
        <v>44</v>
      </c>
    </row>
    <row r="135" spans="2:2">
      <c r="B135" s="1" t="s">
        <v>45</v>
      </c>
    </row>
    <row r="136" spans="2:2">
      <c r="B136" s="1" t="s">
        <v>46</v>
      </c>
    </row>
    <row r="137" spans="2:2">
      <c r="B137" s="1" t="s">
        <v>47</v>
      </c>
    </row>
    <row r="138" spans="2:2">
      <c r="B138" s="1" t="s">
        <v>48</v>
      </c>
    </row>
    <row r="139" spans="2:2">
      <c r="B139" s="1" t="s">
        <v>49</v>
      </c>
    </row>
    <row r="140" spans="2:2">
      <c r="B140" s="1" t="s">
        <v>62</v>
      </c>
    </row>
    <row r="141" spans="2:2">
      <c r="B141" s="1" t="s">
        <v>50</v>
      </c>
    </row>
    <row r="142" spans="2:2">
      <c r="B142" s="1" t="s">
        <v>51</v>
      </c>
    </row>
    <row r="143" spans="2:2">
      <c r="B143" s="1" t="s">
        <v>52</v>
      </c>
    </row>
    <row r="144" spans="2:2">
      <c r="B144" s="1" t="s">
        <v>53</v>
      </c>
    </row>
    <row r="145" spans="2:2">
      <c r="B145" s="1" t="s">
        <v>54</v>
      </c>
    </row>
    <row r="146" spans="2:2">
      <c r="B146" s="1" t="s">
        <v>55</v>
      </c>
    </row>
  </sheetData>
  <mergeCells count="30">
    <mergeCell ref="B75:H75"/>
    <mergeCell ref="B80:C80"/>
    <mergeCell ref="B78:C78"/>
    <mergeCell ref="B79:C79"/>
    <mergeCell ref="B67:H67"/>
    <mergeCell ref="B70:B73"/>
    <mergeCell ref="B62:B65"/>
    <mergeCell ref="B25:H25"/>
    <mergeCell ref="B30:B32"/>
    <mergeCell ref="B27:H27"/>
    <mergeCell ref="B49:B51"/>
    <mergeCell ref="B52:B54"/>
    <mergeCell ref="B55:C55"/>
    <mergeCell ref="B34:H34"/>
    <mergeCell ref="B108:H108"/>
    <mergeCell ref="B120:H120"/>
    <mergeCell ref="B2:H2"/>
    <mergeCell ref="B8:H8"/>
    <mergeCell ref="B97:H97"/>
    <mergeCell ref="B37:B40"/>
    <mergeCell ref="B41:B44"/>
    <mergeCell ref="B46:H46"/>
    <mergeCell ref="B83:H83"/>
    <mergeCell ref="B85:H85"/>
    <mergeCell ref="B13:B15"/>
    <mergeCell ref="B10:H10"/>
    <mergeCell ref="B17:H17"/>
    <mergeCell ref="B20:B23"/>
    <mergeCell ref="B57:H57"/>
    <mergeCell ref="B59:H59"/>
  </mergeCells>
  <pageMargins left="0.39370078740157483" right="0.39370078740157483" top="0.39370078740157483" bottom="0.19685039370078741" header="0" footer="0.19685039370078741"/>
  <pageSetup paperSize="9" orientation="portrait" horizontalDpi="300" verticalDpi="300" r:id="rId1"/>
  <headerFooter>
    <oddFooter>&amp;C&amp;"+,Normal"&amp;12Page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Abdenacer</dc:creator>
  <cp:lastModifiedBy>Abdenacer</cp:lastModifiedBy>
  <cp:lastPrinted>2009-10-22T19:39:47Z</cp:lastPrinted>
  <dcterms:created xsi:type="dcterms:W3CDTF">2009-05-06T15:25:50Z</dcterms:created>
  <dcterms:modified xsi:type="dcterms:W3CDTF">2009-12-22T10:31:56Z</dcterms:modified>
</cp:coreProperties>
</file>